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tilisateur\Documents\IEN - RD\INSPECTEUR 22-23\DEC 22-23\Examens niveau IV session 2023\Docs DEC TCI 2023\"/>
    </mc:Choice>
  </mc:AlternateContent>
  <bookViews>
    <workbookView xWindow="60" yWindow="0" windowWidth="27645" windowHeight="12000" tabRatio="500" activeTab="1"/>
  </bookViews>
  <sheets>
    <sheet name="Unité U31 bac pro TCI rapport" sheetId="3" r:id="rId1"/>
    <sheet name="Unité U31 bac pro TCI projet" sheetId="5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3" l="1"/>
  <c r="F54" i="5"/>
  <c r="O40" i="5"/>
  <c r="O41" i="5"/>
  <c r="O42" i="5"/>
  <c r="O43" i="5"/>
  <c r="O44" i="5"/>
  <c r="O45" i="5"/>
  <c r="O46" i="5"/>
  <c r="O39" i="5"/>
  <c r="O28" i="5"/>
  <c r="O29" i="5"/>
  <c r="O30" i="5"/>
  <c r="O31" i="5"/>
  <c r="O32" i="5"/>
  <c r="O33" i="5"/>
  <c r="O34" i="5"/>
  <c r="O35" i="5"/>
  <c r="O36" i="5"/>
  <c r="O37" i="5"/>
  <c r="O27" i="5"/>
  <c r="O21" i="5"/>
  <c r="O22" i="5"/>
  <c r="O23" i="5"/>
  <c r="O24" i="5"/>
  <c r="O25" i="5"/>
  <c r="O20" i="5"/>
  <c r="O7" i="5"/>
  <c r="O8" i="5"/>
  <c r="O9" i="5"/>
  <c r="O10" i="5"/>
  <c r="O11" i="5"/>
  <c r="O12" i="5"/>
  <c r="O13" i="5"/>
  <c r="O14" i="5"/>
  <c r="O15" i="5"/>
  <c r="O16" i="5"/>
  <c r="O17" i="5"/>
  <c r="O18" i="5"/>
  <c r="O6" i="5"/>
  <c r="K22" i="3" l="1"/>
  <c r="J24" i="5"/>
  <c r="O47" i="5"/>
  <c r="M6" i="5"/>
  <c r="N9" i="5" s="1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M25" i="5"/>
  <c r="M27" i="5"/>
  <c r="M28" i="5"/>
  <c r="M29" i="5"/>
  <c r="M30" i="5"/>
  <c r="M31" i="5"/>
  <c r="M32" i="5"/>
  <c r="M33" i="5"/>
  <c r="M34" i="5"/>
  <c r="M35" i="5"/>
  <c r="M36" i="5"/>
  <c r="M37" i="5"/>
  <c r="M26" i="5"/>
  <c r="F50" i="5"/>
  <c r="M39" i="5"/>
  <c r="M40" i="5"/>
  <c r="M41" i="5"/>
  <c r="M42" i="5"/>
  <c r="M43" i="5"/>
  <c r="M44" i="5"/>
  <c r="M45" i="5"/>
  <c r="M46" i="5"/>
  <c r="N37" i="5"/>
  <c r="L37" i="5" s="1"/>
  <c r="N34" i="5"/>
  <c r="N35" i="5"/>
  <c r="N36" i="5"/>
  <c r="N32" i="5"/>
  <c r="N33" i="5"/>
  <c r="N27" i="5"/>
  <c r="N28" i="5"/>
  <c r="N29" i="5"/>
  <c r="N30" i="5"/>
  <c r="N31" i="5"/>
  <c r="J41" i="5"/>
  <c r="J35" i="5"/>
  <c r="J29" i="5"/>
  <c r="J30" i="5"/>
  <c r="J12" i="5"/>
  <c r="J13" i="5"/>
  <c r="J7" i="5"/>
  <c r="J8" i="5"/>
  <c r="J9" i="5"/>
  <c r="F22" i="3"/>
  <c r="O6" i="3"/>
  <c r="O7" i="3"/>
  <c r="J7" i="3" s="1"/>
  <c r="O8" i="3"/>
  <c r="J8" i="3" s="1"/>
  <c r="O9" i="3"/>
  <c r="J9" i="3" s="1"/>
  <c r="O10" i="3"/>
  <c r="J10" i="3" s="1"/>
  <c r="O11" i="3"/>
  <c r="O12" i="3"/>
  <c r="J12" i="3" s="1"/>
  <c r="O13" i="3"/>
  <c r="O15" i="3"/>
  <c r="O16" i="3"/>
  <c r="J16" i="3" s="1"/>
  <c r="M6" i="3"/>
  <c r="M7" i="3"/>
  <c r="M8" i="3"/>
  <c r="M9" i="3"/>
  <c r="M10" i="3"/>
  <c r="M11" i="3"/>
  <c r="M12" i="3"/>
  <c r="M13" i="3"/>
  <c r="M15" i="3"/>
  <c r="M16" i="3"/>
  <c r="F19" i="3"/>
  <c r="N16" i="3"/>
  <c r="L16" i="3" s="1"/>
  <c r="K47" i="5"/>
  <c r="J45" i="5"/>
  <c r="J44" i="5"/>
  <c r="J43" i="5"/>
  <c r="J42" i="5"/>
  <c r="J40" i="5"/>
  <c r="J39" i="5"/>
  <c r="J37" i="5"/>
  <c r="J36" i="5"/>
  <c r="J34" i="5"/>
  <c r="J33" i="5"/>
  <c r="J32" i="5"/>
  <c r="J31" i="5"/>
  <c r="J28" i="5"/>
  <c r="J27" i="5"/>
  <c r="J25" i="5"/>
  <c r="J23" i="5"/>
  <c r="J22" i="5"/>
  <c r="J21" i="5"/>
  <c r="J20" i="5"/>
  <c r="J18" i="5"/>
  <c r="J17" i="5"/>
  <c r="J16" i="5"/>
  <c r="J15" i="5"/>
  <c r="J14" i="5"/>
  <c r="J11" i="5"/>
  <c r="J10" i="5"/>
  <c r="J6" i="5"/>
  <c r="N15" i="3"/>
  <c r="L15" i="3"/>
  <c r="K17" i="3"/>
  <c r="J15" i="3"/>
  <c r="J13" i="3"/>
  <c r="J11" i="3"/>
  <c r="J6" i="3"/>
  <c r="L14" i="3" l="1"/>
  <c r="N8" i="3"/>
  <c r="O17" i="3"/>
  <c r="N10" i="3"/>
  <c r="L10" i="3" s="1"/>
  <c r="N11" i="3"/>
  <c r="N12" i="3"/>
  <c r="N6" i="3"/>
  <c r="N13" i="3"/>
  <c r="M5" i="3"/>
  <c r="F18" i="3" s="1"/>
  <c r="N7" i="3"/>
  <c r="N9" i="3"/>
  <c r="N39" i="5"/>
  <c r="L39" i="5" s="1"/>
  <c r="N45" i="5"/>
  <c r="L45" i="5" s="1"/>
  <c r="N46" i="5"/>
  <c r="L46" i="5" s="1"/>
  <c r="N44" i="5"/>
  <c r="L44" i="5" s="1"/>
  <c r="N41" i="5"/>
  <c r="L41" i="5" s="1"/>
  <c r="M38" i="5"/>
  <c r="F51" i="5" s="1"/>
  <c r="N40" i="5"/>
  <c r="L40" i="5" s="1"/>
  <c r="N42" i="5"/>
  <c r="L42" i="5" s="1"/>
  <c r="N43" i="5"/>
  <c r="L43" i="5" s="1"/>
  <c r="L34" i="5"/>
  <c r="L32" i="5"/>
  <c r="L27" i="5"/>
  <c r="L26" i="5" s="1"/>
  <c r="M19" i="5"/>
  <c r="F49" i="5" s="1"/>
  <c r="N22" i="5"/>
  <c r="N25" i="5"/>
  <c r="L25" i="5" s="1"/>
  <c r="N21" i="5"/>
  <c r="L21" i="5" s="1"/>
  <c r="N20" i="5"/>
  <c r="L20" i="5" s="1"/>
  <c r="N23" i="5"/>
  <c r="N24" i="5"/>
  <c r="L24" i="5" s="1"/>
  <c r="N17" i="5"/>
  <c r="N14" i="5"/>
  <c r="N16" i="5"/>
  <c r="N8" i="5"/>
  <c r="N13" i="5"/>
  <c r="N15" i="5"/>
  <c r="L15" i="5" s="1"/>
  <c r="M5" i="5"/>
  <c r="F48" i="5" s="1"/>
  <c r="N7" i="5"/>
  <c r="N12" i="5"/>
  <c r="N18" i="5"/>
  <c r="N10" i="5"/>
  <c r="N6" i="5"/>
  <c r="N11" i="5"/>
  <c r="J46" i="5"/>
  <c r="L8" i="3" l="1"/>
  <c r="L11" i="3"/>
  <c r="L6" i="3"/>
  <c r="L38" i="5"/>
  <c r="F52" i="5" s="1"/>
  <c r="L22" i="5"/>
  <c r="L19" i="5" s="1"/>
  <c r="L6" i="5"/>
  <c r="L11" i="5"/>
  <c r="L16" i="5"/>
  <c r="L5" i="3" l="1"/>
  <c r="F20" i="3" s="1"/>
  <c r="L5" i="5"/>
</calcChain>
</file>

<file path=xl/sharedStrings.xml><?xml version="1.0" encoding="utf-8"?>
<sst xmlns="http://schemas.openxmlformats.org/spreadsheetml/2006/main" count="140" uniqueCount="119">
  <si>
    <t>non</t>
  </si>
  <si>
    <t>1/3</t>
  </si>
  <si>
    <t>2/3</t>
  </si>
  <si>
    <t>3/3</t>
  </si>
  <si>
    <t>Indicateurs</t>
  </si>
  <si>
    <t>Compétences</t>
  </si>
  <si>
    <t>Poids</t>
  </si>
  <si>
    <t>Note</t>
  </si>
  <si>
    <t>Taux Txd'indicateurs évalués pourla compétence C2</t>
  </si>
  <si>
    <r>
      <t xml:space="preserve">Note brute (si un taux Tx d'indicateurs évalués par objectif est &lt; 50%, ou si il y a une erreur, alors le calcul est refusé. Voir repères </t>
    </r>
    <r>
      <rPr>
        <sz val="12"/>
        <color indexed="10"/>
        <rFont val="Arial"/>
        <family val="2"/>
      </rPr>
      <t>◄</t>
    </r>
    <r>
      <rPr>
        <sz val="12"/>
        <rFont val="Arial"/>
        <family val="2"/>
      </rPr>
      <t xml:space="preserve"> à droite de la grille) :</t>
    </r>
  </si>
  <si>
    <t>Note sur 20 proposée au jury* :</t>
  </si>
  <si>
    <t>/20</t>
  </si>
  <si>
    <t>Note x coefficient :</t>
  </si>
  <si>
    <t xml:space="preserve">* La note proposée, arrondie au demi point ou au point entier supérieur, est décidée par les évaluateurs à partir de la note brute </t>
  </si>
  <si>
    <t xml:space="preserve">Candidat : </t>
  </si>
  <si>
    <t>Baccalauréat professionnel Technicien en Chaudronnerie Industrielle</t>
  </si>
  <si>
    <t>Épreuve E3 - Unité U31 – Fabrication d'un ensemble chaudronné / PROJET</t>
  </si>
  <si>
    <t>Épreuve E3 - Unité U31 – Fabrication d'un ensemble chaudronné / RAPPORT DE SYNTHESE</t>
  </si>
  <si>
    <t>C2 – Formuler et transmettre des informations, communiquer sous forme écrite et orale</t>
  </si>
  <si>
    <t>C8 – Emettre des propositions d’amélioration d’un poste de fabrication</t>
  </si>
  <si>
    <t xml:space="preserve"> C6 - Configurer et régler un poste de travail</t>
  </si>
  <si>
    <t>C7 - Réaliser un ou plusieurs éléments de tout ou partie d’un ensemble chaudronné</t>
  </si>
  <si>
    <t>C13 - Contrôler la réalisation</t>
  </si>
  <si>
    <t>Les informations renseignées sur les documents techniques sont correctes.</t>
  </si>
  <si>
    <t>Les informations retenues sont exactes et exploitables.</t>
  </si>
  <si>
    <t>Les outils de communication sont maitrisés et adaptés (support, forme…).</t>
  </si>
  <si>
    <t>Les outils numériques sont correctement mis en œuvre.</t>
  </si>
  <si>
    <t>Le vocabulaire technique utilisé est pertinent et adapté au public visé.</t>
  </si>
  <si>
    <t>L’expression orale est claire.</t>
  </si>
  <si>
    <t>Les messages sont concis et sans ambiguïté.</t>
  </si>
  <si>
    <t>Le vocabulaire est pertinent et précis.</t>
  </si>
  <si>
    <t>Identifier les informations utiles à transmettre</t>
  </si>
  <si>
    <t>Choisir et utiliser les outils de communication</t>
  </si>
  <si>
    <t>Adapter la communication à son interlocuteur</t>
  </si>
  <si>
    <t xml:space="preserve">Présenter oralement un rapport </t>
  </si>
  <si>
    <t>C2.1</t>
  </si>
  <si>
    <t>C2.2</t>
  </si>
  <si>
    <t>C2.3</t>
  </si>
  <si>
    <t>C2.4</t>
  </si>
  <si>
    <t>L’analyse critique est pertinente et en corrélation avec les contraintes de fabrication (économiques, techniques, disponibilité).</t>
  </si>
  <si>
    <t>Les propositions par rapport aux données et aux contraintes sont cohérentes et pertinentes.</t>
  </si>
  <si>
    <t>Analyser un poste de fabrication en relation avec l'objectif proposé</t>
  </si>
  <si>
    <t>Proposer des axes d’amélioration</t>
  </si>
  <si>
    <t xml:space="preserve">C8.1 </t>
  </si>
  <si>
    <t>C8.2</t>
  </si>
  <si>
    <t>/30</t>
  </si>
  <si>
    <t>Les postes de travail sont organisés de façon rationnelle.</t>
  </si>
  <si>
    <t>Les équipements de protection collective sont opérationnels.</t>
  </si>
  <si>
    <t>Les équipements de protection individuelle sont prévus.</t>
  </si>
  <si>
    <t>Le stockage des éléments (amont, aval) est rationnel.</t>
  </si>
  <si>
    <t>La mise en œuvre des moyens de manutention est effectuée en respectant les procédures.</t>
  </si>
  <si>
    <t>L’installation des outils et outillages est réalisée dans le respect des procédures.</t>
  </si>
  <si>
    <t>L’ordre des différentes étapes de fabrication est identifié et justifié.</t>
  </si>
  <si>
    <t>Les réglages à effectuer sont identifiés et associés aux moyens à mettre en œuvre.</t>
  </si>
  <si>
    <t>Les transferts des données numériques sont effectués.</t>
  </si>
  <si>
    <t>L’adéquation de la préparation avec le contrat est vérifiée :
- respect des procédures ;
- conformité des réglages ;
- validation du processus ;
- simulation sur le moyen de production.</t>
  </si>
  <si>
    <t>Un échantillon est réalisé.</t>
  </si>
  <si>
    <t>Les corrections éventuelles sont mises en œuvre.</t>
  </si>
  <si>
    <t>Les contrôles en fonction des spécifications dimensionnelles et géométriques de l’élément sont corrects.</t>
  </si>
  <si>
    <t>Organiser et installer les postes de travail</t>
  </si>
  <si>
    <t>Monter les outils et introduire les paramètres nécessaires aux réglages et au fonctionnement</t>
  </si>
  <si>
    <t>Régler les moyens de production</t>
  </si>
  <si>
    <t>Valider les réglages</t>
  </si>
  <si>
    <t>C6.1</t>
  </si>
  <si>
    <t>C6.2</t>
  </si>
  <si>
    <t>C6.3</t>
  </si>
  <si>
    <t>C6.4</t>
  </si>
  <si>
    <t>Réaliser les opérations de fabrication</t>
  </si>
  <si>
    <t>C7.1</t>
  </si>
  <si>
    <t>Les procédures de mise en œuvre des moyens de fabrication sont respectées.</t>
  </si>
  <si>
    <t>Les développés sont reproduits avec exactitude sur tôle.</t>
  </si>
  <si>
    <t>La sécurité des personnes et des matériels est assurée ainsi que le respect des consignes de sécurité, d’hygiène, et de protection de l’environnement.</t>
  </si>
  <si>
    <t>Les contraintes technico-économiques (délais, coûts …) sont respectées.</t>
  </si>
  <si>
    <t>Les éléments fabriqués sont conformes aux spécifications du dossier technique.</t>
  </si>
  <si>
    <t>Les postes de travail sont remis à l’état initial.</t>
  </si>
  <si>
    <t>Les éléments sont montés en respectant les exigences du dossier technique (jeu, géométrie…) et l’ordre d’assemblage.</t>
  </si>
  <si>
    <t>Le maintien en position est assuré.</t>
  </si>
  <si>
    <t>Les modes opératoires et les procédures d’assemblage (couple de serrage, rivetage…) sont respectés.</t>
  </si>
  <si>
    <t>Les pré-déformations sont envisagées afin de respecter la géométrie de l’ouvrage.</t>
  </si>
  <si>
    <t>Les corrections éventuelles après assemblage  sont réalisées afin de respecter la géométrie.</t>
  </si>
  <si>
    <t>La manutention est réalisée, en toute sécurité, avec les moyens adaptés.</t>
  </si>
  <si>
    <t>Installer la zone d’assemblage</t>
  </si>
  <si>
    <t>Positionner les éléments</t>
  </si>
  <si>
    <t>Assembler les éléments</t>
  </si>
  <si>
    <t>Choisir les moyens de manutention et effectuer la manutention.</t>
  </si>
  <si>
    <t>C12.1</t>
  </si>
  <si>
    <t>C12.2</t>
  </si>
  <si>
    <t>C12.3</t>
  </si>
  <si>
    <t>C12.4</t>
  </si>
  <si>
    <t>Les moyens de contrôle choisis sont pertinents en fonction des phases de fabrication.</t>
  </si>
  <si>
    <t>La configuration et la mise en œuvre respectent les règles de protection des risques.</t>
  </si>
  <si>
    <t>Les conditions de contrôle sont adaptées à la situation.</t>
  </si>
  <si>
    <t>Les contrôles (géométriques, dimensionnels…) sont effectués avec justesse.</t>
  </si>
  <si>
    <t>Les problèmes sont caractérisés (gravité, incidence technique,  économique…).</t>
  </si>
  <si>
    <t>L’exploitation des résultats permet de valider les réalisations et/ou les réglages.</t>
  </si>
  <si>
    <r>
      <t>La traçabilité (</t>
    </r>
    <r>
      <rPr>
        <sz val="10"/>
        <color theme="1"/>
        <rFont val="Arial"/>
        <family val="2"/>
      </rPr>
      <t>fiche</t>
    </r>
    <r>
      <rPr>
        <sz val="10"/>
        <color rgb="FF000000"/>
        <rFont val="Arial"/>
        <family val="2"/>
      </rPr>
      <t xml:space="preserve"> de suivi, d’écarts…) est assurée en respectant les procédures de qualité.</t>
    </r>
  </si>
  <si>
    <t>Appliquer une procédure de contrôle</t>
  </si>
  <si>
    <t>Choisir les moyens de contrôle dimensionnel tout au long du processus</t>
  </si>
  <si>
    <t>Configurer les moyens de contrôle</t>
  </si>
  <si>
    <t>Contrôler la conformité de l’ensemble chaudronné</t>
  </si>
  <si>
    <t>Recenser et analyser les problèmes constatés</t>
  </si>
  <si>
    <t>Exploiter les résultats</t>
  </si>
  <si>
    <t>Assurer la traçabilité</t>
  </si>
  <si>
    <t>C13.1</t>
  </si>
  <si>
    <t>C13.2</t>
  </si>
  <si>
    <t>C13.3</t>
  </si>
  <si>
    <t>C13.4</t>
  </si>
  <si>
    <t>C13.5</t>
  </si>
  <si>
    <t>C13.6</t>
  </si>
  <si>
    <t>C13.7</t>
  </si>
  <si>
    <t>/90</t>
  </si>
  <si>
    <t>Taux Txd'indicateurs évalués pourla compétence C6</t>
  </si>
  <si>
    <t>Taux Tx d'indicateurs évalués pourla compétence C7</t>
  </si>
  <si>
    <t>Taux Tx d'indicateurs évalués pourla compétence C12</t>
  </si>
  <si>
    <t>Taux Tx d'indicateurs évalués pourla compétence C13</t>
  </si>
  <si>
    <t>Taux Tx d'indicateurs évalués pourla compétence C8</t>
  </si>
  <si>
    <t>Candidat :</t>
  </si>
  <si>
    <t>La mise en œuvre de la procédure de contrôle est respectée.</t>
  </si>
  <si>
    <t>C12- Assembler les éléments de tout ou partie d'un enseble chaudrponné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</si>
</sst>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206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8" fillId="0" borderId="0" xfId="0" applyFont="1"/>
    <xf numFmtId="49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9" fillId="0" borderId="0" xfId="0" applyFont="1"/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5" xfId="0" applyFill="1" applyBorder="1"/>
    <xf numFmtId="0" fontId="0" fillId="6" borderId="5" xfId="0" applyFill="1" applyBorder="1"/>
    <xf numFmtId="0" fontId="0" fillId="6" borderId="1" xfId="0" applyFill="1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4" fillId="6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9" fontId="11" fillId="0" borderId="0" xfId="0" applyNumberFormat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1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</xf>
    <xf numFmtId="164" fontId="16" fillId="4" borderId="6" xfId="0" applyNumberFormat="1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27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16" fillId="4" borderId="6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4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1" zoomScale="70" zoomScaleNormal="70" workbookViewId="0">
      <selection activeCell="K22" sqref="K22"/>
    </sheetView>
  </sheetViews>
  <sheetFormatPr baseColWidth="10" defaultRowHeight="15.75" x14ac:dyDescent="0.25"/>
  <cols>
    <col min="1" max="1" width="3" customWidth="1"/>
    <col min="2" max="2" width="6.5" customWidth="1"/>
    <col min="3" max="3" width="40.5" style="4" customWidth="1"/>
    <col min="4" max="4" width="94" customWidth="1"/>
    <col min="5" max="5" width="5.125" customWidth="1"/>
    <col min="6" max="6" width="5" customWidth="1"/>
    <col min="7" max="7" width="5.875" customWidth="1"/>
    <col min="8" max="8" width="5.625" customWidth="1"/>
    <col min="9" max="9" width="5.5" customWidth="1"/>
    <col min="10" max="10" width="6.125" style="10" customWidth="1"/>
    <col min="11" max="12" width="10.875" style="7"/>
    <col min="13" max="13" width="7.625" style="54" customWidth="1"/>
    <col min="14" max="14" width="8.5" style="58" customWidth="1"/>
    <col min="15" max="15" width="6" style="38" customWidth="1"/>
  </cols>
  <sheetData>
    <row r="1" spans="2:15" s="9" customFormat="1" ht="33" customHeight="1" x14ac:dyDescent="0.25">
      <c r="B1" s="20" t="s">
        <v>15</v>
      </c>
      <c r="C1" s="21"/>
      <c r="E1" s="85" t="s">
        <v>116</v>
      </c>
      <c r="F1" s="86"/>
      <c r="G1" s="86"/>
      <c r="H1" s="86"/>
      <c r="I1" s="86"/>
      <c r="J1" s="86"/>
      <c r="K1" s="86"/>
      <c r="L1" s="86"/>
      <c r="M1" s="54"/>
      <c r="N1" s="55"/>
      <c r="O1" s="38"/>
    </row>
    <row r="2" spans="2:15" s="19" customFormat="1" ht="18.75" x14ac:dyDescent="0.3">
      <c r="B2" s="19" t="s">
        <v>17</v>
      </c>
      <c r="E2" s="87"/>
      <c r="F2" s="87"/>
      <c r="G2" s="87"/>
      <c r="H2" s="87"/>
      <c r="I2" s="87"/>
      <c r="J2" s="87"/>
      <c r="K2" s="87"/>
      <c r="L2" s="87"/>
      <c r="M2" s="56"/>
      <c r="N2" s="57"/>
      <c r="O2" s="39"/>
    </row>
    <row r="4" spans="2:15" x14ac:dyDescent="0.25">
      <c r="B4" s="88" t="s">
        <v>5</v>
      </c>
      <c r="C4" s="88"/>
      <c r="D4" s="1" t="s">
        <v>4</v>
      </c>
      <c r="E4" s="2" t="s">
        <v>0</v>
      </c>
      <c r="F4" s="3">
        <v>0</v>
      </c>
      <c r="G4" s="3" t="s">
        <v>1</v>
      </c>
      <c r="H4" s="3" t="s">
        <v>2</v>
      </c>
      <c r="I4" s="3" t="s">
        <v>3</v>
      </c>
      <c r="K4" s="5" t="s">
        <v>6</v>
      </c>
      <c r="L4" s="5" t="s">
        <v>7</v>
      </c>
    </row>
    <row r="5" spans="2:15" x14ac:dyDescent="0.25">
      <c r="B5" s="89" t="s">
        <v>18</v>
      </c>
      <c r="C5" s="90"/>
      <c r="D5" s="90"/>
      <c r="E5" s="90"/>
      <c r="F5" s="90"/>
      <c r="G5" s="90"/>
      <c r="H5" s="90"/>
      <c r="I5" s="91"/>
      <c r="K5" s="25">
        <v>0.3</v>
      </c>
      <c r="L5" s="8">
        <f>SUM(L6:L13)</f>
        <v>0</v>
      </c>
      <c r="M5" s="54">
        <f>SUM(M6:M13)</f>
        <v>8</v>
      </c>
    </row>
    <row r="6" spans="2:15" x14ac:dyDescent="0.25">
      <c r="B6" s="92" t="s">
        <v>35</v>
      </c>
      <c r="C6" s="83" t="s">
        <v>31</v>
      </c>
      <c r="D6" s="50" t="s">
        <v>23</v>
      </c>
      <c r="E6" s="35"/>
      <c r="F6" s="23"/>
      <c r="G6" s="23"/>
      <c r="H6" s="23"/>
      <c r="I6" s="23"/>
      <c r="J6" s="22" t="str">
        <f>(IF(O6&lt;&gt;1,"◄",""))</f>
        <v>◄</v>
      </c>
      <c r="K6" s="6">
        <v>1</v>
      </c>
      <c r="L6" s="84">
        <f>SUM(N6:N7)</f>
        <v>0</v>
      </c>
      <c r="M6" s="54">
        <f>IF(E6&lt;&gt;"",0,K6)</f>
        <v>1</v>
      </c>
      <c r="N6" s="58">
        <f t="shared" ref="N6:N13" si="0">(IF(G6&lt;&gt;"",1/3,0)+IF(H6&lt;&gt;"",2/3,0)+IF(I6&lt;&gt;"",1,0))*K$5*20*M6/SUM(M$6:M$13)</f>
        <v>0</v>
      </c>
      <c r="O6" s="38">
        <f>COUNTA(E6:I6)</f>
        <v>0</v>
      </c>
    </row>
    <row r="7" spans="2:15" x14ac:dyDescent="0.25">
      <c r="B7" s="82"/>
      <c r="C7" s="83"/>
      <c r="D7" s="44" t="s">
        <v>24</v>
      </c>
      <c r="E7" s="34"/>
      <c r="F7" s="6"/>
      <c r="G7" s="6"/>
      <c r="H7" s="6"/>
      <c r="I7" s="6"/>
      <c r="J7" s="22" t="str">
        <f>(IF(O7&lt;&gt;1,"◄",""))</f>
        <v>◄</v>
      </c>
      <c r="K7" s="6">
        <v>1</v>
      </c>
      <c r="L7" s="84"/>
      <c r="M7" s="54">
        <f>IF(E7&lt;&gt;"",0,K7)</f>
        <v>1</v>
      </c>
      <c r="N7" s="58">
        <f t="shared" si="0"/>
        <v>0</v>
      </c>
      <c r="O7" s="38">
        <f>COUNTA(E7:I7)</f>
        <v>0</v>
      </c>
    </row>
    <row r="8" spans="2:15" x14ac:dyDescent="0.25">
      <c r="B8" s="92" t="s">
        <v>36</v>
      </c>
      <c r="C8" s="83" t="s">
        <v>32</v>
      </c>
      <c r="D8" s="44" t="s">
        <v>25</v>
      </c>
      <c r="E8" s="35"/>
      <c r="F8" s="23"/>
      <c r="G8" s="23"/>
      <c r="H8" s="23"/>
      <c r="I8" s="23"/>
      <c r="J8" s="22" t="str">
        <f t="shared" ref="J8:J16" si="1">(IF(O8&lt;&gt;1,"◄",""))</f>
        <v>◄</v>
      </c>
      <c r="K8" s="6">
        <v>1</v>
      </c>
      <c r="L8" s="84">
        <f>SUM(N8:N9)</f>
        <v>0</v>
      </c>
      <c r="M8" s="54">
        <f t="shared" ref="M8:M16" si="2">IF(E8&lt;&gt;"",0,K8)</f>
        <v>1</v>
      </c>
      <c r="N8" s="58">
        <f t="shared" si="0"/>
        <v>0</v>
      </c>
      <c r="O8" s="38">
        <f t="shared" ref="O8:O16" si="3">COUNTA(E8:I8)</f>
        <v>0</v>
      </c>
    </row>
    <row r="9" spans="2:15" x14ac:dyDescent="0.25">
      <c r="B9" s="82"/>
      <c r="C9" s="83"/>
      <c r="D9" s="44" t="s">
        <v>26</v>
      </c>
      <c r="E9" s="36"/>
      <c r="F9" s="27"/>
      <c r="G9" s="27"/>
      <c r="H9" s="27"/>
      <c r="I9" s="27"/>
      <c r="J9" s="22" t="str">
        <f t="shared" si="1"/>
        <v>◄</v>
      </c>
      <c r="K9" s="6">
        <v>1</v>
      </c>
      <c r="L9" s="84"/>
      <c r="M9" s="54">
        <f t="shared" si="2"/>
        <v>1</v>
      </c>
      <c r="N9" s="58">
        <f t="shared" si="0"/>
        <v>0</v>
      </c>
      <c r="O9" s="38">
        <f t="shared" si="3"/>
        <v>0</v>
      </c>
    </row>
    <row r="10" spans="2:15" x14ac:dyDescent="0.25">
      <c r="B10" s="68" t="s">
        <v>37</v>
      </c>
      <c r="C10" s="49" t="s">
        <v>33</v>
      </c>
      <c r="D10" s="44" t="s">
        <v>27</v>
      </c>
      <c r="E10" s="35"/>
      <c r="F10" s="23"/>
      <c r="G10" s="23"/>
      <c r="H10" s="23"/>
      <c r="I10" s="23"/>
      <c r="J10" s="22" t="str">
        <f t="shared" si="1"/>
        <v>◄</v>
      </c>
      <c r="K10" s="6">
        <v>1</v>
      </c>
      <c r="L10" s="31">
        <f>SUM(N10:N10)</f>
        <v>0</v>
      </c>
      <c r="M10" s="54">
        <f t="shared" si="2"/>
        <v>1</v>
      </c>
      <c r="N10" s="58">
        <f t="shared" si="0"/>
        <v>0</v>
      </c>
      <c r="O10" s="38">
        <f t="shared" si="3"/>
        <v>0</v>
      </c>
    </row>
    <row r="11" spans="2:15" x14ac:dyDescent="0.25">
      <c r="B11" s="81" t="s">
        <v>38</v>
      </c>
      <c r="C11" s="83" t="s">
        <v>34</v>
      </c>
      <c r="D11" s="51" t="s">
        <v>28</v>
      </c>
      <c r="E11" s="36"/>
      <c r="F11" s="27"/>
      <c r="G11" s="27"/>
      <c r="H11" s="27"/>
      <c r="I11" s="27"/>
      <c r="J11" s="22" t="str">
        <f t="shared" si="1"/>
        <v>◄</v>
      </c>
      <c r="K11" s="6">
        <v>1</v>
      </c>
      <c r="L11" s="84">
        <f>SUM(N11:N13)</f>
        <v>0</v>
      </c>
      <c r="M11" s="54">
        <f t="shared" si="2"/>
        <v>1</v>
      </c>
      <c r="N11" s="58">
        <f t="shared" si="0"/>
        <v>0</v>
      </c>
      <c r="O11" s="38">
        <f t="shared" si="3"/>
        <v>0</v>
      </c>
    </row>
    <row r="12" spans="2:15" ht="15.95" customHeight="1" x14ac:dyDescent="0.25">
      <c r="B12" s="81"/>
      <c r="C12" s="83"/>
      <c r="D12" s="51" t="s">
        <v>29</v>
      </c>
      <c r="E12" s="35"/>
      <c r="F12" s="23"/>
      <c r="G12" s="23"/>
      <c r="H12" s="23"/>
      <c r="I12" s="23"/>
      <c r="J12" s="22" t="str">
        <f t="shared" si="1"/>
        <v>◄</v>
      </c>
      <c r="K12" s="6">
        <v>1</v>
      </c>
      <c r="L12" s="84"/>
      <c r="M12" s="54">
        <f t="shared" si="2"/>
        <v>1</v>
      </c>
      <c r="N12" s="58">
        <f t="shared" si="0"/>
        <v>0</v>
      </c>
      <c r="O12" s="38">
        <f t="shared" si="3"/>
        <v>0</v>
      </c>
    </row>
    <row r="13" spans="2:15" x14ac:dyDescent="0.25">
      <c r="B13" s="82"/>
      <c r="C13" s="83"/>
      <c r="D13" s="52" t="s">
        <v>30</v>
      </c>
      <c r="E13" s="36"/>
      <c r="F13" s="27"/>
      <c r="G13" s="27"/>
      <c r="H13" s="27"/>
      <c r="I13" s="27"/>
      <c r="J13" s="22" t="str">
        <f t="shared" si="1"/>
        <v>◄</v>
      </c>
      <c r="K13" s="6">
        <v>1</v>
      </c>
      <c r="L13" s="84"/>
      <c r="M13" s="54">
        <f t="shared" si="2"/>
        <v>1</v>
      </c>
      <c r="N13" s="58">
        <f t="shared" si="0"/>
        <v>0</v>
      </c>
      <c r="O13" s="38">
        <f t="shared" si="3"/>
        <v>0</v>
      </c>
    </row>
    <row r="14" spans="2:15" x14ac:dyDescent="0.25">
      <c r="B14" s="78" t="s">
        <v>19</v>
      </c>
      <c r="C14" s="79"/>
      <c r="D14" s="80"/>
      <c r="E14" s="78"/>
      <c r="F14" s="78"/>
      <c r="G14" s="78"/>
      <c r="H14" s="78"/>
      <c r="I14" s="78"/>
      <c r="J14" s="22"/>
      <c r="K14" s="25">
        <v>0.7</v>
      </c>
      <c r="L14" s="8">
        <f>SUM(L15:L16)</f>
        <v>0</v>
      </c>
      <c r="M14" s="54">
        <f>SUM(M15:M16)</f>
        <v>2</v>
      </c>
    </row>
    <row r="15" spans="2:15" ht="25.5" x14ac:dyDescent="0.25">
      <c r="B15" s="32" t="s">
        <v>43</v>
      </c>
      <c r="C15" s="53" t="s">
        <v>41</v>
      </c>
      <c r="D15" s="50" t="s">
        <v>39</v>
      </c>
      <c r="E15" s="28"/>
      <c r="F15" s="24"/>
      <c r="G15" s="24"/>
      <c r="H15" s="24"/>
      <c r="I15" s="24"/>
      <c r="J15" s="22" t="str">
        <f t="shared" si="1"/>
        <v>◄</v>
      </c>
      <c r="K15" s="6">
        <v>1</v>
      </c>
      <c r="L15" s="31">
        <f>SUM(N15:N15)</f>
        <v>0</v>
      </c>
      <c r="M15" s="54">
        <f t="shared" si="2"/>
        <v>1</v>
      </c>
      <c r="N15" s="58">
        <f>(IF(G15&lt;&gt;"",1/3,0)+IF(H15&lt;&gt;"",2/3,0)+IF(I15&lt;&gt;"",1,0))*K$14*20*M15/SUM(M$15:M$16)</f>
        <v>0</v>
      </c>
      <c r="O15" s="38">
        <f t="shared" si="3"/>
        <v>0</v>
      </c>
    </row>
    <row r="16" spans="2:15" x14ac:dyDescent="0.25">
      <c r="B16" s="32" t="s">
        <v>44</v>
      </c>
      <c r="C16" s="53" t="s">
        <v>42</v>
      </c>
      <c r="D16" s="46" t="s">
        <v>40</v>
      </c>
      <c r="E16" s="29"/>
      <c r="F16" s="30"/>
      <c r="G16" s="30"/>
      <c r="H16" s="30"/>
      <c r="I16" s="30"/>
      <c r="J16" s="22" t="str">
        <f t="shared" si="1"/>
        <v>◄</v>
      </c>
      <c r="K16" s="6">
        <v>1</v>
      </c>
      <c r="L16" s="31">
        <f>SUM(N16:N16)</f>
        <v>0</v>
      </c>
      <c r="M16" s="54">
        <f t="shared" si="2"/>
        <v>1</v>
      </c>
      <c r="N16" s="58">
        <f>(IF(G16&lt;&gt;"",1/3,0)+IF(H16&lt;&gt;"",2/3,0)+IF(I16&lt;&gt;"",1,0))*K$14*20*M16/SUM(M$15:M$16)</f>
        <v>0</v>
      </c>
      <c r="O16" s="38">
        <f t="shared" si="3"/>
        <v>0</v>
      </c>
    </row>
    <row r="17" spans="1:15" x14ac:dyDescent="0.25">
      <c r="K17" s="26">
        <f>SUM(K5+K14)</f>
        <v>1</v>
      </c>
      <c r="O17" s="38">
        <f>SUM(O6:O16)</f>
        <v>0</v>
      </c>
    </row>
    <row r="18" spans="1:15" x14ac:dyDescent="0.25">
      <c r="D18" s="11" t="s">
        <v>8</v>
      </c>
      <c r="E18" s="12"/>
      <c r="F18" s="69">
        <f>M5/SUM(K6:K13)</f>
        <v>1</v>
      </c>
      <c r="G18" s="69"/>
      <c r="H18" s="69"/>
      <c r="I18" s="69"/>
    </row>
    <row r="19" spans="1:15" x14ac:dyDescent="0.25">
      <c r="D19" s="67" t="s">
        <v>115</v>
      </c>
      <c r="E19" s="12"/>
      <c r="F19" s="69">
        <f>M14/SUM(K15:K16)</f>
        <v>1</v>
      </c>
      <c r="G19" s="69"/>
      <c r="H19" s="69"/>
      <c r="I19" s="69"/>
    </row>
    <row r="20" spans="1:15" s="10" customFormat="1" ht="27.95" customHeight="1" thickBot="1" x14ac:dyDescent="0.3">
      <c r="A20"/>
      <c r="B20"/>
      <c r="C20" s="4"/>
      <c r="D20" s="13" t="s">
        <v>9</v>
      </c>
      <c r="E20"/>
      <c r="F20" s="71" t="str">
        <f>IF(OR(F18&lt;0.5,F19&lt;0.5),"Tx&lt;50",IF(O17&lt;&gt;10,"Erreur",(L5+L14)))</f>
        <v>Erreur</v>
      </c>
      <c r="G20" s="71"/>
      <c r="H20" s="72" t="s">
        <v>11</v>
      </c>
      <c r="I20" s="73"/>
      <c r="K20" s="7"/>
      <c r="L20" s="7"/>
      <c r="M20" s="54"/>
      <c r="N20" s="58"/>
      <c r="O20" s="38"/>
    </row>
    <row r="21" spans="1:15" s="10" customFormat="1" ht="24" customHeight="1" thickBot="1" x14ac:dyDescent="0.3">
      <c r="A21"/>
      <c r="B21" s="14"/>
      <c r="C21" s="15"/>
      <c r="D21" s="16" t="s">
        <v>10</v>
      </c>
      <c r="E21" s="17"/>
      <c r="F21" s="74"/>
      <c r="G21" s="74"/>
      <c r="H21" s="75" t="s">
        <v>11</v>
      </c>
      <c r="I21" s="75"/>
      <c r="K21" s="7"/>
      <c r="L21" s="7"/>
      <c r="M21" s="54"/>
      <c r="N21" s="58"/>
      <c r="O21" s="38"/>
    </row>
    <row r="22" spans="1:15" s="10" customFormat="1" ht="24" customHeight="1" thickBot="1" x14ac:dyDescent="0.3">
      <c r="A22"/>
      <c r="B22" s="14"/>
      <c r="C22" s="15"/>
      <c r="D22" s="18" t="s">
        <v>12</v>
      </c>
      <c r="E22" s="12"/>
      <c r="F22" s="76">
        <f>F21*1.5</f>
        <v>0</v>
      </c>
      <c r="G22" s="76"/>
      <c r="H22" s="77" t="s">
        <v>45</v>
      </c>
      <c r="I22" s="77"/>
      <c r="K22" s="65" t="e">
        <f>'Unité U31 bac pro TCI projet'!F54:G54</f>
        <v>#VALUE!</v>
      </c>
      <c r="L22" s="7"/>
      <c r="M22" s="54"/>
      <c r="N22" s="58"/>
      <c r="O22" s="38"/>
    </row>
    <row r="23" spans="1:15" s="10" customFormat="1" x14ac:dyDescent="0.25">
      <c r="A23"/>
      <c r="B23" s="70" t="s">
        <v>13</v>
      </c>
      <c r="C23" s="70"/>
      <c r="D23" s="70"/>
      <c r="E23" s="70"/>
      <c r="F23" s="70"/>
      <c r="G23" s="70"/>
      <c r="H23" s="70"/>
      <c r="I23" s="70"/>
      <c r="K23" s="7"/>
      <c r="L23" s="7"/>
      <c r="M23" s="54"/>
      <c r="N23" s="58"/>
      <c r="O23" s="38"/>
    </row>
  </sheetData>
  <mergeCells count="23">
    <mergeCell ref="B14:I14"/>
    <mergeCell ref="B11:B13"/>
    <mergeCell ref="C11:C13"/>
    <mergeCell ref="L11:L13"/>
    <mergeCell ref="E1:L1"/>
    <mergeCell ref="E2:L2"/>
    <mergeCell ref="B4:C4"/>
    <mergeCell ref="B5:I5"/>
    <mergeCell ref="B8:B9"/>
    <mergeCell ref="C8:C9"/>
    <mergeCell ref="L8:L9"/>
    <mergeCell ref="C6:C7"/>
    <mergeCell ref="B6:B7"/>
    <mergeCell ref="L6:L7"/>
    <mergeCell ref="F18:I18"/>
    <mergeCell ref="F19:I19"/>
    <mergeCell ref="B23:I23"/>
    <mergeCell ref="F20:G20"/>
    <mergeCell ref="H20:I20"/>
    <mergeCell ref="F21:G21"/>
    <mergeCell ref="H21:I21"/>
    <mergeCell ref="F22:G22"/>
    <mergeCell ref="H22:I2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5"/>
  <sheetViews>
    <sheetView tabSelected="1" topLeftCell="A16" zoomScale="70" zoomScaleNormal="70" workbookViewId="0">
      <selection activeCell="B26" sqref="B26:I26"/>
    </sheetView>
  </sheetViews>
  <sheetFormatPr baseColWidth="10" defaultRowHeight="15.75" x14ac:dyDescent="0.25"/>
  <cols>
    <col min="1" max="1" width="3" customWidth="1"/>
    <col min="2" max="2" width="6.5" customWidth="1"/>
    <col min="3" max="3" width="40.5" style="4" customWidth="1"/>
    <col min="4" max="4" width="94" customWidth="1"/>
    <col min="5" max="5" width="5.125" customWidth="1"/>
    <col min="6" max="6" width="5" customWidth="1"/>
    <col min="7" max="7" width="5.875" customWidth="1"/>
    <col min="8" max="8" width="5.625" customWidth="1"/>
    <col min="9" max="9" width="5.5" customWidth="1"/>
    <col min="10" max="10" width="6.125" style="10" customWidth="1"/>
    <col min="11" max="12" width="10.875" style="7"/>
    <col min="13" max="13" width="7.625" style="40" customWidth="1"/>
    <col min="14" max="14" width="8.5" style="41" customWidth="1"/>
    <col min="15" max="15" width="6" style="40" customWidth="1"/>
  </cols>
  <sheetData>
    <row r="1" spans="2:15" s="9" customFormat="1" ht="33" customHeight="1" x14ac:dyDescent="0.25">
      <c r="B1" s="20" t="s">
        <v>15</v>
      </c>
      <c r="C1" s="21"/>
      <c r="E1" s="86" t="s">
        <v>14</v>
      </c>
      <c r="F1" s="86"/>
      <c r="G1" s="86"/>
      <c r="H1" s="86"/>
      <c r="I1" s="86"/>
      <c r="J1" s="86"/>
      <c r="K1" s="86"/>
      <c r="L1" s="86"/>
      <c r="M1" s="40"/>
      <c r="N1" s="41"/>
      <c r="O1" s="40"/>
    </row>
    <row r="2" spans="2:15" s="19" customFormat="1" ht="18.75" x14ac:dyDescent="0.3">
      <c r="B2" s="19" t="s">
        <v>16</v>
      </c>
      <c r="E2" s="87"/>
      <c r="F2" s="87"/>
      <c r="G2" s="87"/>
      <c r="H2" s="87"/>
      <c r="I2" s="87"/>
      <c r="J2" s="87"/>
      <c r="K2" s="87"/>
      <c r="L2" s="87"/>
      <c r="M2" s="47"/>
      <c r="N2" s="48"/>
      <c r="O2" s="47"/>
    </row>
    <row r="4" spans="2:15" x14ac:dyDescent="0.25">
      <c r="B4" s="88" t="s">
        <v>5</v>
      </c>
      <c r="C4" s="88"/>
      <c r="D4" s="33" t="s">
        <v>4</v>
      </c>
      <c r="E4" s="2" t="s">
        <v>0</v>
      </c>
      <c r="F4" s="3">
        <v>0</v>
      </c>
      <c r="G4" s="3" t="s">
        <v>1</v>
      </c>
      <c r="H4" s="3" t="s">
        <v>2</v>
      </c>
      <c r="I4" s="3" t="s">
        <v>3</v>
      </c>
      <c r="K4" s="5" t="s">
        <v>6</v>
      </c>
      <c r="L4" s="5" t="s">
        <v>7</v>
      </c>
    </row>
    <row r="5" spans="2:15" x14ac:dyDescent="0.25">
      <c r="B5" s="89" t="s">
        <v>20</v>
      </c>
      <c r="C5" s="90"/>
      <c r="D5" s="90"/>
      <c r="E5" s="109"/>
      <c r="F5" s="109"/>
      <c r="G5" s="109"/>
      <c r="H5" s="109"/>
      <c r="I5" s="110"/>
      <c r="K5" s="25">
        <v>0.3</v>
      </c>
      <c r="L5" s="8">
        <f>SUM(L6:L18)</f>
        <v>0</v>
      </c>
      <c r="M5" s="40">
        <f>SUM(M6:M18)</f>
        <v>15</v>
      </c>
    </row>
    <row r="6" spans="2:15" ht="15" customHeight="1" x14ac:dyDescent="0.25">
      <c r="B6" s="108" t="s">
        <v>63</v>
      </c>
      <c r="C6" s="106" t="s">
        <v>59</v>
      </c>
      <c r="D6" s="50" t="s">
        <v>46</v>
      </c>
      <c r="E6" s="34"/>
      <c r="F6" s="32"/>
      <c r="G6" s="32"/>
      <c r="H6" s="32"/>
      <c r="I6" s="32"/>
      <c r="J6" s="22" t="str">
        <f>(IF(O6&lt;&gt;1,"◄",""))</f>
        <v>◄</v>
      </c>
      <c r="K6" s="32">
        <v>1</v>
      </c>
      <c r="L6" s="84">
        <f>SUM(N6:N10)</f>
        <v>0</v>
      </c>
      <c r="M6" s="40">
        <f>IF(E6&lt;&gt;"",0,K6)</f>
        <v>1</v>
      </c>
      <c r="N6" s="41">
        <f>(IF(G6&lt;&gt;"",1/3,0)+IF(H6&lt;&gt;"",2/3,0)+IF(I6&lt;&gt;"",1,0))*K$5*20*M6/SUM(M$6:M$18)</f>
        <v>0</v>
      </c>
      <c r="O6" s="40">
        <f>COUNTA(E6:I6)</f>
        <v>0</v>
      </c>
    </row>
    <row r="7" spans="2:15" ht="15" customHeight="1" x14ac:dyDescent="0.25">
      <c r="B7" s="108"/>
      <c r="C7" s="106"/>
      <c r="D7" s="45" t="s">
        <v>47</v>
      </c>
      <c r="E7" s="35"/>
      <c r="F7" s="23"/>
      <c r="G7" s="23"/>
      <c r="H7" s="23"/>
      <c r="I7" s="23"/>
      <c r="J7" s="22" t="str">
        <f t="shared" ref="J7:J9" si="0">(IF(O7&lt;&gt;1,"◄",""))</f>
        <v>◄</v>
      </c>
      <c r="K7" s="32">
        <v>1</v>
      </c>
      <c r="L7" s="84"/>
      <c r="M7" s="40">
        <f t="shared" ref="M7:M9" si="1">IF(E7&lt;&gt;"",0,K7)</f>
        <v>1</v>
      </c>
      <c r="N7" s="41">
        <f t="shared" ref="N7:N9" si="2">(IF(G7&lt;&gt;"",1/3,0)+IF(H7&lt;&gt;"",2/3,0)+IF(I7&lt;&gt;"",1,0))*K$5*20*M7/SUM(M$6:M$18)</f>
        <v>0</v>
      </c>
      <c r="O7" s="40">
        <f t="shared" ref="O7:O18" si="3">COUNTA(E7:I7)</f>
        <v>0</v>
      </c>
    </row>
    <row r="8" spans="2:15" ht="15" customHeight="1" x14ac:dyDescent="0.25">
      <c r="B8" s="108"/>
      <c r="C8" s="106"/>
      <c r="D8" s="44" t="s">
        <v>48</v>
      </c>
      <c r="E8" s="34"/>
      <c r="F8" s="32"/>
      <c r="G8" s="32"/>
      <c r="H8" s="32"/>
      <c r="I8" s="32"/>
      <c r="J8" s="22" t="str">
        <f t="shared" si="0"/>
        <v>◄</v>
      </c>
      <c r="K8" s="32">
        <v>1</v>
      </c>
      <c r="L8" s="84"/>
      <c r="M8" s="40">
        <f t="shared" si="1"/>
        <v>1</v>
      </c>
      <c r="N8" s="41">
        <f t="shared" si="2"/>
        <v>0</v>
      </c>
      <c r="O8" s="40">
        <f t="shared" si="3"/>
        <v>0</v>
      </c>
    </row>
    <row r="9" spans="2:15" ht="15" customHeight="1" x14ac:dyDescent="0.25">
      <c r="B9" s="108"/>
      <c r="C9" s="106"/>
      <c r="D9" s="45" t="s">
        <v>49</v>
      </c>
      <c r="E9" s="35"/>
      <c r="F9" s="23"/>
      <c r="G9" s="23"/>
      <c r="H9" s="23"/>
      <c r="I9" s="23"/>
      <c r="J9" s="22" t="str">
        <f t="shared" si="0"/>
        <v>◄</v>
      </c>
      <c r="K9" s="32">
        <v>1</v>
      </c>
      <c r="L9" s="84"/>
      <c r="M9" s="40">
        <f t="shared" si="1"/>
        <v>1</v>
      </c>
      <c r="N9" s="41">
        <f t="shared" si="2"/>
        <v>0</v>
      </c>
      <c r="O9" s="40">
        <f t="shared" si="3"/>
        <v>0</v>
      </c>
    </row>
    <row r="10" spans="2:15" ht="15" customHeight="1" x14ac:dyDescent="0.25">
      <c r="B10" s="108"/>
      <c r="C10" s="106"/>
      <c r="D10" s="44" t="s">
        <v>50</v>
      </c>
      <c r="E10" s="36"/>
      <c r="F10" s="27"/>
      <c r="G10" s="27"/>
      <c r="H10" s="27"/>
      <c r="I10" s="27"/>
      <c r="J10" s="22" t="str">
        <f t="shared" ref="J10:J46" si="4">(IF(O10&lt;&gt;1,"◄",""))</f>
        <v>◄</v>
      </c>
      <c r="K10" s="32">
        <v>1</v>
      </c>
      <c r="L10" s="84"/>
      <c r="M10" s="40">
        <f t="shared" ref="M10:M46" si="5">IF(E10&lt;&gt;"",0,K10)</f>
        <v>1</v>
      </c>
      <c r="N10" s="41">
        <f t="shared" ref="N10:N16" si="6">(IF(G10&lt;&gt;"",1/3,0)+IF(H10&lt;&gt;"",2/3,0)+IF(I10&lt;&gt;"",1,0))*K$5*20*M10/SUM(M$6:M$18)</f>
        <v>0</v>
      </c>
      <c r="O10" s="40">
        <f t="shared" si="3"/>
        <v>0</v>
      </c>
    </row>
    <row r="11" spans="2:15" x14ac:dyDescent="0.25">
      <c r="B11" s="92" t="s">
        <v>64</v>
      </c>
      <c r="C11" s="93" t="s">
        <v>60</v>
      </c>
      <c r="D11" s="45" t="s">
        <v>51</v>
      </c>
      <c r="E11" s="35"/>
      <c r="F11" s="23"/>
      <c r="G11" s="23"/>
      <c r="H11" s="23"/>
      <c r="I11" s="23"/>
      <c r="J11" s="22" t="str">
        <f t="shared" si="4"/>
        <v>◄</v>
      </c>
      <c r="K11" s="32">
        <v>1</v>
      </c>
      <c r="L11" s="96">
        <f>SUM(N11:N14)</f>
        <v>0</v>
      </c>
      <c r="M11" s="40">
        <f t="shared" si="5"/>
        <v>1</v>
      </c>
      <c r="N11" s="41">
        <f t="shared" si="6"/>
        <v>0</v>
      </c>
      <c r="O11" s="40">
        <f t="shared" si="3"/>
        <v>0</v>
      </c>
    </row>
    <row r="12" spans="2:15" x14ac:dyDescent="0.25">
      <c r="B12" s="81"/>
      <c r="C12" s="94"/>
      <c r="D12" s="44" t="s">
        <v>52</v>
      </c>
      <c r="E12" s="36"/>
      <c r="F12" s="27"/>
      <c r="G12" s="27"/>
      <c r="H12" s="27"/>
      <c r="I12" s="27"/>
      <c r="J12" s="22" t="str">
        <f t="shared" si="4"/>
        <v>◄</v>
      </c>
      <c r="K12" s="32">
        <v>1</v>
      </c>
      <c r="L12" s="97"/>
      <c r="M12" s="40">
        <f t="shared" si="5"/>
        <v>1</v>
      </c>
      <c r="N12" s="41">
        <f t="shared" si="6"/>
        <v>0</v>
      </c>
      <c r="O12" s="40">
        <f t="shared" si="3"/>
        <v>0</v>
      </c>
    </row>
    <row r="13" spans="2:15" x14ac:dyDescent="0.25">
      <c r="B13" s="81"/>
      <c r="C13" s="94"/>
      <c r="D13" s="45" t="s">
        <v>53</v>
      </c>
      <c r="E13" s="35"/>
      <c r="F13" s="23"/>
      <c r="G13" s="23"/>
      <c r="H13" s="23"/>
      <c r="I13" s="23"/>
      <c r="J13" s="22" t="str">
        <f t="shared" si="4"/>
        <v>◄</v>
      </c>
      <c r="K13" s="32">
        <v>1</v>
      </c>
      <c r="L13" s="97"/>
      <c r="M13" s="40">
        <f t="shared" si="5"/>
        <v>1</v>
      </c>
      <c r="N13" s="41">
        <f t="shared" si="6"/>
        <v>0</v>
      </c>
      <c r="O13" s="40">
        <f t="shared" si="3"/>
        <v>0</v>
      </c>
    </row>
    <row r="14" spans="2:15" x14ac:dyDescent="0.25">
      <c r="B14" s="82"/>
      <c r="C14" s="95"/>
      <c r="D14" s="46" t="s">
        <v>54</v>
      </c>
      <c r="E14" s="36"/>
      <c r="F14" s="27"/>
      <c r="G14" s="27"/>
      <c r="H14" s="27"/>
      <c r="I14" s="27"/>
      <c r="J14" s="22" t="str">
        <f t="shared" si="4"/>
        <v>◄</v>
      </c>
      <c r="K14" s="32">
        <v>1</v>
      </c>
      <c r="L14" s="98"/>
      <c r="M14" s="40">
        <f t="shared" si="5"/>
        <v>1</v>
      </c>
      <c r="N14" s="41">
        <f t="shared" si="6"/>
        <v>0</v>
      </c>
      <c r="O14" s="40">
        <f t="shared" si="3"/>
        <v>0</v>
      </c>
    </row>
    <row r="15" spans="2:15" ht="63.75" x14ac:dyDescent="0.25">
      <c r="B15" s="32" t="s">
        <v>65</v>
      </c>
      <c r="C15" s="37" t="s">
        <v>61</v>
      </c>
      <c r="D15" s="62" t="s">
        <v>55</v>
      </c>
      <c r="E15" s="35"/>
      <c r="F15" s="23"/>
      <c r="G15" s="23"/>
      <c r="H15" s="23"/>
      <c r="I15" s="23"/>
      <c r="J15" s="22" t="str">
        <f t="shared" si="4"/>
        <v>◄</v>
      </c>
      <c r="K15" s="32">
        <v>3</v>
      </c>
      <c r="L15" s="31">
        <f>N15</f>
        <v>0</v>
      </c>
      <c r="M15" s="40">
        <f t="shared" si="5"/>
        <v>3</v>
      </c>
      <c r="N15" s="41">
        <f t="shared" si="6"/>
        <v>0</v>
      </c>
      <c r="O15" s="40">
        <f t="shared" si="3"/>
        <v>0</v>
      </c>
    </row>
    <row r="16" spans="2:15" x14ac:dyDescent="0.25">
      <c r="B16" s="108" t="s">
        <v>66</v>
      </c>
      <c r="C16" s="106" t="s">
        <v>62</v>
      </c>
      <c r="D16" s="50" t="s">
        <v>56</v>
      </c>
      <c r="E16" s="36"/>
      <c r="F16" s="27"/>
      <c r="G16" s="27"/>
      <c r="H16" s="27"/>
      <c r="I16" s="27"/>
      <c r="J16" s="22" t="str">
        <f t="shared" si="4"/>
        <v>◄</v>
      </c>
      <c r="K16" s="32">
        <v>1</v>
      </c>
      <c r="L16" s="84">
        <f>SUM(N16:N18)</f>
        <v>0</v>
      </c>
      <c r="M16" s="40">
        <f t="shared" si="5"/>
        <v>1</v>
      </c>
      <c r="N16" s="41">
        <f t="shared" si="6"/>
        <v>0</v>
      </c>
      <c r="O16" s="40">
        <f t="shared" si="3"/>
        <v>0</v>
      </c>
    </row>
    <row r="17" spans="2:15" ht="15" customHeight="1" x14ac:dyDescent="0.25">
      <c r="B17" s="108"/>
      <c r="C17" s="106"/>
      <c r="D17" s="45" t="s">
        <v>57</v>
      </c>
      <c r="E17" s="35"/>
      <c r="F17" s="23"/>
      <c r="G17" s="23"/>
      <c r="H17" s="23"/>
      <c r="I17" s="23"/>
      <c r="J17" s="22" t="str">
        <f t="shared" si="4"/>
        <v>◄</v>
      </c>
      <c r="K17" s="32">
        <v>1</v>
      </c>
      <c r="L17" s="84"/>
      <c r="M17" s="40">
        <f t="shared" si="5"/>
        <v>1</v>
      </c>
      <c r="N17" s="41">
        <f>(IF(G17&lt;&gt;"",1/3,0)+IF(H17&lt;&gt;"",2/3,0)+IF(I17&lt;&gt;"",1,0))*K$5*20*M17/SUM(M$6:M$18)</f>
        <v>0</v>
      </c>
      <c r="O17" s="40">
        <f t="shared" si="3"/>
        <v>0</v>
      </c>
    </row>
    <row r="18" spans="2:15" x14ac:dyDescent="0.25">
      <c r="B18" s="108"/>
      <c r="C18" s="106"/>
      <c r="D18" s="46" t="s">
        <v>58</v>
      </c>
      <c r="E18" s="36"/>
      <c r="F18" s="27"/>
      <c r="G18" s="27"/>
      <c r="H18" s="27"/>
      <c r="I18" s="27"/>
      <c r="J18" s="22" t="str">
        <f t="shared" si="4"/>
        <v>◄</v>
      </c>
      <c r="K18" s="32">
        <v>1</v>
      </c>
      <c r="L18" s="84"/>
      <c r="M18" s="40">
        <f t="shared" si="5"/>
        <v>1</v>
      </c>
      <c r="N18" s="41">
        <f t="shared" ref="N18" si="7">(IF(G18&lt;&gt;"",1/3,0)+IF(H18&lt;&gt;"",2/3,0)+IF(I18&lt;&gt;"",1,0))*K$5*20*M18/SUM(M$6:M$18)</f>
        <v>0</v>
      </c>
      <c r="O18" s="40">
        <f t="shared" si="3"/>
        <v>0</v>
      </c>
    </row>
    <row r="19" spans="2:15" x14ac:dyDescent="0.25">
      <c r="B19" s="79" t="s">
        <v>21</v>
      </c>
      <c r="C19" s="80"/>
      <c r="D19" s="80"/>
      <c r="E19" s="78"/>
      <c r="F19" s="78"/>
      <c r="G19" s="78"/>
      <c r="H19" s="78"/>
      <c r="I19" s="78"/>
      <c r="J19" s="22"/>
      <c r="K19" s="25">
        <v>0.3</v>
      </c>
      <c r="L19" s="8">
        <f>SUM(L20:L25)</f>
        <v>0</v>
      </c>
      <c r="M19" s="40">
        <f>SUM(M20:M25)</f>
        <v>6</v>
      </c>
    </row>
    <row r="20" spans="2:15" ht="24" customHeight="1" x14ac:dyDescent="0.25">
      <c r="B20" s="92" t="s">
        <v>68</v>
      </c>
      <c r="C20" s="99" t="s">
        <v>67</v>
      </c>
      <c r="D20" s="43" t="s">
        <v>69</v>
      </c>
      <c r="E20" s="28"/>
      <c r="F20" s="24"/>
      <c r="G20" s="24"/>
      <c r="H20" s="24"/>
      <c r="I20" s="24"/>
      <c r="J20" s="22" t="str">
        <f t="shared" si="4"/>
        <v>◄</v>
      </c>
      <c r="K20" s="32">
        <v>1</v>
      </c>
      <c r="L20" s="31">
        <f>SUM(N20:N20)</f>
        <v>0</v>
      </c>
      <c r="M20" s="40">
        <f t="shared" si="5"/>
        <v>1</v>
      </c>
      <c r="N20" s="41">
        <f t="shared" ref="N20:N25" si="8">(IF(G20&lt;&gt;"",1/3,0)+IF(H20&lt;&gt;"",2/3,0)+IF(I20&lt;&gt;"",1,0))*K$19*20*M20/SUM(M$20:M$25)</f>
        <v>0</v>
      </c>
      <c r="O20" s="40">
        <f>COUNTA(E20:I20)</f>
        <v>0</v>
      </c>
    </row>
    <row r="21" spans="2:15" ht="24" customHeight="1" x14ac:dyDescent="0.25">
      <c r="B21" s="81"/>
      <c r="C21" s="100"/>
      <c r="D21" s="59" t="s">
        <v>70</v>
      </c>
      <c r="E21" s="29"/>
      <c r="F21" s="30"/>
      <c r="G21" s="30"/>
      <c r="H21" s="30"/>
      <c r="I21" s="30"/>
      <c r="J21" s="22" t="str">
        <f t="shared" si="4"/>
        <v>◄</v>
      </c>
      <c r="K21" s="32">
        <v>1</v>
      </c>
      <c r="L21" s="42">
        <f>N21</f>
        <v>0</v>
      </c>
      <c r="M21" s="40">
        <f t="shared" si="5"/>
        <v>1</v>
      </c>
      <c r="N21" s="41">
        <f t="shared" si="8"/>
        <v>0</v>
      </c>
      <c r="O21" s="40">
        <f t="shared" ref="O21:O25" si="9">COUNTA(E21:I21)</f>
        <v>0</v>
      </c>
    </row>
    <row r="22" spans="2:15" ht="25.5" x14ac:dyDescent="0.25">
      <c r="B22" s="81"/>
      <c r="C22" s="100"/>
      <c r="D22" s="45" t="s">
        <v>71</v>
      </c>
      <c r="E22" s="28"/>
      <c r="F22" s="24"/>
      <c r="G22" s="24"/>
      <c r="H22" s="24"/>
      <c r="I22" s="24"/>
      <c r="J22" s="22" t="str">
        <f t="shared" si="4"/>
        <v>◄</v>
      </c>
      <c r="K22" s="32">
        <v>1</v>
      </c>
      <c r="L22" s="84">
        <f>SUM(N22:N23)</f>
        <v>0</v>
      </c>
      <c r="M22" s="40">
        <f t="shared" si="5"/>
        <v>1</v>
      </c>
      <c r="N22" s="41">
        <f t="shared" si="8"/>
        <v>0</v>
      </c>
      <c r="O22" s="40">
        <f t="shared" si="9"/>
        <v>0</v>
      </c>
    </row>
    <row r="23" spans="2:15" x14ac:dyDescent="0.25">
      <c r="B23" s="81"/>
      <c r="C23" s="100"/>
      <c r="D23" s="59" t="s">
        <v>72</v>
      </c>
      <c r="E23" s="29"/>
      <c r="F23" s="30"/>
      <c r="G23" s="30"/>
      <c r="H23" s="30"/>
      <c r="I23" s="30"/>
      <c r="J23" s="22" t="str">
        <f t="shared" si="4"/>
        <v>◄</v>
      </c>
      <c r="K23" s="32">
        <v>1</v>
      </c>
      <c r="L23" s="84"/>
      <c r="M23" s="40">
        <f t="shared" si="5"/>
        <v>1</v>
      </c>
      <c r="N23" s="41">
        <f t="shared" si="8"/>
        <v>0</v>
      </c>
      <c r="O23" s="40">
        <f t="shared" si="9"/>
        <v>0</v>
      </c>
    </row>
    <row r="24" spans="2:15" x14ac:dyDescent="0.25">
      <c r="B24" s="81"/>
      <c r="C24" s="100"/>
      <c r="D24" s="45" t="s">
        <v>73</v>
      </c>
      <c r="E24" s="28"/>
      <c r="F24" s="24"/>
      <c r="G24" s="24"/>
      <c r="H24" s="24"/>
      <c r="I24" s="24"/>
      <c r="J24" s="22" t="str">
        <f t="shared" si="4"/>
        <v>◄</v>
      </c>
      <c r="K24" s="32">
        <v>1</v>
      </c>
      <c r="L24" s="42">
        <f>N24</f>
        <v>0</v>
      </c>
      <c r="M24" s="40">
        <f t="shared" si="5"/>
        <v>1</v>
      </c>
      <c r="N24" s="41">
        <f t="shared" si="8"/>
        <v>0</v>
      </c>
      <c r="O24" s="40">
        <f t="shared" si="9"/>
        <v>0</v>
      </c>
    </row>
    <row r="25" spans="2:15" ht="24" customHeight="1" x14ac:dyDescent="0.25">
      <c r="B25" s="82"/>
      <c r="C25" s="101"/>
      <c r="D25" s="46" t="s">
        <v>74</v>
      </c>
      <c r="E25" s="29"/>
      <c r="F25" s="30"/>
      <c r="G25" s="30"/>
      <c r="H25" s="30"/>
      <c r="I25" s="30"/>
      <c r="J25" s="22" t="str">
        <f t="shared" si="4"/>
        <v>◄</v>
      </c>
      <c r="K25" s="32">
        <v>1</v>
      </c>
      <c r="L25" s="42">
        <f>N25</f>
        <v>0</v>
      </c>
      <c r="M25" s="40">
        <f t="shared" si="5"/>
        <v>1</v>
      </c>
      <c r="N25" s="41">
        <f t="shared" si="8"/>
        <v>0</v>
      </c>
      <c r="O25" s="40">
        <f t="shared" si="9"/>
        <v>0</v>
      </c>
    </row>
    <row r="26" spans="2:15" x14ac:dyDescent="0.25">
      <c r="B26" s="78" t="s">
        <v>118</v>
      </c>
      <c r="C26" s="79"/>
      <c r="D26" s="80"/>
      <c r="E26" s="78"/>
      <c r="F26" s="78"/>
      <c r="G26" s="78"/>
      <c r="H26" s="78"/>
      <c r="I26" s="78"/>
      <c r="J26" s="22"/>
      <c r="K26" s="25">
        <v>0.2</v>
      </c>
      <c r="L26" s="8">
        <f>SUM(L27:L37)</f>
        <v>0</v>
      </c>
      <c r="M26" s="40">
        <f>SUM(M27:M37)</f>
        <v>11</v>
      </c>
    </row>
    <row r="27" spans="2:15" x14ac:dyDescent="0.25">
      <c r="B27" s="108" t="s">
        <v>85</v>
      </c>
      <c r="C27" s="106" t="s">
        <v>81</v>
      </c>
      <c r="D27" s="43" t="s">
        <v>46</v>
      </c>
      <c r="E27" s="28"/>
      <c r="F27" s="24"/>
      <c r="G27" s="24"/>
      <c r="H27" s="24"/>
      <c r="I27" s="24"/>
      <c r="J27" s="22" t="str">
        <f t="shared" si="4"/>
        <v>◄</v>
      </c>
      <c r="K27" s="32">
        <v>1</v>
      </c>
      <c r="L27" s="107">
        <f>SUM(N27:N31)</f>
        <v>0</v>
      </c>
      <c r="M27" s="40">
        <f t="shared" si="5"/>
        <v>1</v>
      </c>
      <c r="N27" s="41">
        <f>(IF(G27&lt;&gt;"",1/3,0)+IF(H27&lt;&gt;"",2/3,0)+IF(I27&lt;&gt;"",1,0))*K$26*20*M27/SUM(M$27:M$37)</f>
        <v>0</v>
      </c>
      <c r="O27" s="40">
        <f>COUNTA(E27:I27)</f>
        <v>0</v>
      </c>
    </row>
    <row r="28" spans="2:15" x14ac:dyDescent="0.25">
      <c r="B28" s="108"/>
      <c r="C28" s="106"/>
      <c r="D28" s="44" t="s">
        <v>47</v>
      </c>
      <c r="E28" s="29"/>
      <c r="F28" s="30"/>
      <c r="G28" s="30"/>
      <c r="H28" s="30"/>
      <c r="I28" s="30"/>
      <c r="J28" s="22" t="str">
        <f t="shared" si="4"/>
        <v>◄</v>
      </c>
      <c r="K28" s="32">
        <v>1</v>
      </c>
      <c r="L28" s="107"/>
      <c r="M28" s="40">
        <f t="shared" si="5"/>
        <v>1</v>
      </c>
      <c r="N28" s="41">
        <f>(IF(G28&lt;&gt;"",1/3,0)+IF(H28&lt;&gt;"",2/3,0)+IF(I28&lt;&gt;"",1,0))*K$26*20*M28/SUM(M$27:M$37)</f>
        <v>0</v>
      </c>
      <c r="O28" s="40">
        <f t="shared" ref="O28:O37" si="10">COUNTA(E28:I28)</f>
        <v>0</v>
      </c>
    </row>
    <row r="29" spans="2:15" x14ac:dyDescent="0.25">
      <c r="B29" s="108"/>
      <c r="C29" s="106"/>
      <c r="D29" s="45" t="s">
        <v>48</v>
      </c>
      <c r="E29" s="28"/>
      <c r="F29" s="24"/>
      <c r="G29" s="24"/>
      <c r="H29" s="24"/>
      <c r="I29" s="24"/>
      <c r="J29" s="22" t="str">
        <f t="shared" si="4"/>
        <v>◄</v>
      </c>
      <c r="K29" s="32">
        <v>1</v>
      </c>
      <c r="L29" s="107"/>
      <c r="M29" s="40">
        <f t="shared" si="5"/>
        <v>1</v>
      </c>
      <c r="N29" s="41">
        <f t="shared" ref="N29:N30" si="11">(IF(G29&lt;&gt;"",1/3,0)+IF(H29&lt;&gt;"",2/3,0)+IF(I29&lt;&gt;"",1,0))*K$26*20*M29/SUM(M$27:M$37)</f>
        <v>0</v>
      </c>
      <c r="O29" s="40">
        <f t="shared" si="10"/>
        <v>0</v>
      </c>
    </row>
    <row r="30" spans="2:15" x14ac:dyDescent="0.25">
      <c r="B30" s="108"/>
      <c r="C30" s="106"/>
      <c r="D30" s="44" t="s">
        <v>49</v>
      </c>
      <c r="E30" s="29"/>
      <c r="F30" s="30"/>
      <c r="G30" s="30"/>
      <c r="H30" s="30"/>
      <c r="I30" s="30"/>
      <c r="J30" s="22" t="str">
        <f t="shared" si="4"/>
        <v>◄</v>
      </c>
      <c r="K30" s="32">
        <v>1</v>
      </c>
      <c r="L30" s="107"/>
      <c r="M30" s="40">
        <f t="shared" si="5"/>
        <v>1</v>
      </c>
      <c r="N30" s="41">
        <f t="shared" si="11"/>
        <v>0</v>
      </c>
      <c r="O30" s="40">
        <f t="shared" si="10"/>
        <v>0</v>
      </c>
    </row>
    <row r="31" spans="2:15" x14ac:dyDescent="0.25">
      <c r="B31" s="108"/>
      <c r="C31" s="106"/>
      <c r="D31" s="45" t="s">
        <v>50</v>
      </c>
      <c r="E31" s="28"/>
      <c r="F31" s="24"/>
      <c r="G31" s="24"/>
      <c r="H31" s="24"/>
      <c r="I31" s="24"/>
      <c r="J31" s="22" t="str">
        <f t="shared" si="4"/>
        <v>◄</v>
      </c>
      <c r="K31" s="32">
        <v>1</v>
      </c>
      <c r="L31" s="107"/>
      <c r="M31" s="40">
        <f t="shared" si="5"/>
        <v>1</v>
      </c>
      <c r="N31" s="41">
        <f t="shared" ref="N31:N37" si="12">(IF(G31&lt;&gt;"",1/3,0)+IF(H31&lt;&gt;"",2/3,0)+IF(I31&lt;&gt;"",1,0))*K$26*20*M31/SUM(M$27:M$37)</f>
        <v>0</v>
      </c>
      <c r="O31" s="40">
        <f t="shared" si="10"/>
        <v>0</v>
      </c>
    </row>
    <row r="32" spans="2:15" x14ac:dyDescent="0.25">
      <c r="B32" s="108" t="s">
        <v>86</v>
      </c>
      <c r="C32" s="106" t="s">
        <v>82</v>
      </c>
      <c r="D32" s="44" t="s">
        <v>75</v>
      </c>
      <c r="E32" s="29"/>
      <c r="F32" s="30"/>
      <c r="G32" s="30"/>
      <c r="H32" s="30"/>
      <c r="I32" s="30"/>
      <c r="J32" s="22" t="str">
        <f t="shared" si="4"/>
        <v>◄</v>
      </c>
      <c r="K32" s="32">
        <v>1</v>
      </c>
      <c r="L32" s="107">
        <f>SUM(N32:N33)</f>
        <v>0</v>
      </c>
      <c r="M32" s="40">
        <f t="shared" si="5"/>
        <v>1</v>
      </c>
      <c r="N32" s="41">
        <f t="shared" si="12"/>
        <v>0</v>
      </c>
      <c r="O32" s="40">
        <f t="shared" si="10"/>
        <v>0</v>
      </c>
    </row>
    <row r="33" spans="2:15" x14ac:dyDescent="0.25">
      <c r="B33" s="108"/>
      <c r="C33" s="106"/>
      <c r="D33" s="45" t="s">
        <v>76</v>
      </c>
      <c r="E33" s="28"/>
      <c r="F33" s="24"/>
      <c r="G33" s="24"/>
      <c r="H33" s="24"/>
      <c r="I33" s="24"/>
      <c r="J33" s="22" t="str">
        <f t="shared" si="4"/>
        <v>◄</v>
      </c>
      <c r="K33" s="32">
        <v>1</v>
      </c>
      <c r="L33" s="107"/>
      <c r="M33" s="40">
        <f t="shared" si="5"/>
        <v>1</v>
      </c>
      <c r="N33" s="41">
        <f t="shared" si="12"/>
        <v>0</v>
      </c>
      <c r="O33" s="40">
        <f t="shared" si="10"/>
        <v>0</v>
      </c>
    </row>
    <row r="34" spans="2:15" x14ac:dyDescent="0.25">
      <c r="B34" s="108" t="s">
        <v>87</v>
      </c>
      <c r="C34" s="106" t="s">
        <v>83</v>
      </c>
      <c r="D34" s="44" t="s">
        <v>77</v>
      </c>
      <c r="E34" s="29"/>
      <c r="F34" s="30"/>
      <c r="G34" s="30"/>
      <c r="H34" s="30"/>
      <c r="I34" s="30"/>
      <c r="J34" s="22" t="str">
        <f t="shared" si="4"/>
        <v>◄</v>
      </c>
      <c r="K34" s="32">
        <v>1</v>
      </c>
      <c r="L34" s="107">
        <f>SUM(N34:N36)</f>
        <v>0</v>
      </c>
      <c r="M34" s="40">
        <f t="shared" si="5"/>
        <v>1</v>
      </c>
      <c r="N34" s="41">
        <f t="shared" si="12"/>
        <v>0</v>
      </c>
      <c r="O34" s="40">
        <f t="shared" si="10"/>
        <v>0</v>
      </c>
    </row>
    <row r="35" spans="2:15" x14ac:dyDescent="0.25">
      <c r="B35" s="108"/>
      <c r="C35" s="106"/>
      <c r="D35" s="45" t="s">
        <v>78</v>
      </c>
      <c r="E35" s="28"/>
      <c r="F35" s="24"/>
      <c r="G35" s="24"/>
      <c r="H35" s="24"/>
      <c r="I35" s="24"/>
      <c r="J35" s="22" t="str">
        <f t="shared" si="4"/>
        <v>◄</v>
      </c>
      <c r="K35" s="32">
        <v>1</v>
      </c>
      <c r="L35" s="107"/>
      <c r="M35" s="40">
        <f t="shared" si="5"/>
        <v>1</v>
      </c>
      <c r="N35" s="41">
        <f t="shared" si="12"/>
        <v>0</v>
      </c>
      <c r="O35" s="40">
        <f t="shared" si="10"/>
        <v>0</v>
      </c>
    </row>
    <row r="36" spans="2:15" x14ac:dyDescent="0.25">
      <c r="B36" s="108"/>
      <c r="C36" s="106"/>
      <c r="D36" s="44" t="s">
        <v>79</v>
      </c>
      <c r="E36" s="29"/>
      <c r="F36" s="30"/>
      <c r="G36" s="30"/>
      <c r="H36" s="30"/>
      <c r="I36" s="30"/>
      <c r="J36" s="22" t="str">
        <f t="shared" si="4"/>
        <v>◄</v>
      </c>
      <c r="K36" s="32">
        <v>1</v>
      </c>
      <c r="L36" s="107"/>
      <c r="M36" s="40">
        <f t="shared" si="5"/>
        <v>1</v>
      </c>
      <c r="N36" s="41">
        <f t="shared" si="12"/>
        <v>0</v>
      </c>
      <c r="O36" s="40">
        <f t="shared" si="10"/>
        <v>0</v>
      </c>
    </row>
    <row r="37" spans="2:15" ht="25.5" x14ac:dyDescent="0.25">
      <c r="B37" s="32" t="s">
        <v>88</v>
      </c>
      <c r="C37" s="60" t="s">
        <v>84</v>
      </c>
      <c r="D37" s="63" t="s">
        <v>80</v>
      </c>
      <c r="E37" s="28"/>
      <c r="F37" s="24"/>
      <c r="G37" s="24"/>
      <c r="H37" s="24"/>
      <c r="I37" s="24"/>
      <c r="J37" s="22" t="str">
        <f t="shared" si="4"/>
        <v>◄</v>
      </c>
      <c r="K37" s="32">
        <v>1</v>
      </c>
      <c r="L37" s="42">
        <f>N37</f>
        <v>0</v>
      </c>
      <c r="M37" s="40">
        <f t="shared" si="5"/>
        <v>1</v>
      </c>
      <c r="N37" s="41">
        <f t="shared" si="12"/>
        <v>0</v>
      </c>
      <c r="O37" s="40">
        <f t="shared" si="10"/>
        <v>0</v>
      </c>
    </row>
    <row r="38" spans="2:15" x14ac:dyDescent="0.25">
      <c r="B38" s="78" t="s">
        <v>22</v>
      </c>
      <c r="C38" s="105"/>
      <c r="D38" s="80"/>
      <c r="E38" s="78"/>
      <c r="F38" s="78"/>
      <c r="G38" s="78"/>
      <c r="H38" s="78"/>
      <c r="I38" s="78"/>
      <c r="J38" s="22"/>
      <c r="K38" s="25">
        <v>0.2</v>
      </c>
      <c r="L38" s="8">
        <f>SUM(L39:L46)</f>
        <v>0</v>
      </c>
      <c r="M38" s="40">
        <f>SUM(M39:M46)</f>
        <v>8</v>
      </c>
    </row>
    <row r="39" spans="2:15" x14ac:dyDescent="0.25">
      <c r="B39" s="32" t="s">
        <v>103</v>
      </c>
      <c r="C39" s="61" t="s">
        <v>96</v>
      </c>
      <c r="D39" s="50" t="s">
        <v>117</v>
      </c>
      <c r="E39" s="29"/>
      <c r="F39" s="30"/>
      <c r="G39" s="30"/>
      <c r="H39" s="30"/>
      <c r="I39" s="30"/>
      <c r="J39" s="22" t="str">
        <f t="shared" si="4"/>
        <v>◄</v>
      </c>
      <c r="K39" s="32">
        <v>1</v>
      </c>
      <c r="L39" s="31">
        <f>SUM(N39)</f>
        <v>0</v>
      </c>
      <c r="M39" s="40">
        <f t="shared" si="5"/>
        <v>1</v>
      </c>
      <c r="N39" s="41">
        <f t="shared" ref="N39:N46" si="13">(IF(G39&lt;&gt;"",1/3,0)+IF(H39&lt;&gt;"",2/3,0)+IF(I39&lt;&gt;"",1,0))*K$38*20*M39/SUM(M$39:M$46)</f>
        <v>0</v>
      </c>
      <c r="O39" s="40">
        <f>COUNTA(E39:I39)</f>
        <v>0</v>
      </c>
    </row>
    <row r="40" spans="2:15" ht="25.5" x14ac:dyDescent="0.25">
      <c r="B40" s="32" t="s">
        <v>104</v>
      </c>
      <c r="C40" s="61" t="s">
        <v>97</v>
      </c>
      <c r="D40" s="45" t="s">
        <v>89</v>
      </c>
      <c r="E40" s="28"/>
      <c r="F40" s="24"/>
      <c r="G40" s="24"/>
      <c r="H40" s="24"/>
      <c r="I40" s="24"/>
      <c r="J40" s="22" t="str">
        <f t="shared" si="4"/>
        <v>◄</v>
      </c>
      <c r="K40" s="32">
        <v>1</v>
      </c>
      <c r="L40" s="31">
        <f>SUM(N40:N40)</f>
        <v>0</v>
      </c>
      <c r="M40" s="40">
        <f t="shared" si="5"/>
        <v>1</v>
      </c>
      <c r="N40" s="41">
        <f t="shared" si="13"/>
        <v>0</v>
      </c>
      <c r="O40" s="40">
        <f t="shared" ref="O40:O46" si="14">COUNTA(E40:I40)</f>
        <v>0</v>
      </c>
    </row>
    <row r="41" spans="2:15" ht="15" customHeight="1" x14ac:dyDescent="0.25">
      <c r="B41" s="92" t="s">
        <v>105</v>
      </c>
      <c r="C41" s="102" t="s">
        <v>98</v>
      </c>
      <c r="D41" s="44" t="s">
        <v>90</v>
      </c>
      <c r="E41" s="29"/>
      <c r="F41" s="30"/>
      <c r="G41" s="30"/>
      <c r="H41" s="30"/>
      <c r="I41" s="30"/>
      <c r="J41" s="22" t="str">
        <f t="shared" si="4"/>
        <v>◄</v>
      </c>
      <c r="K41" s="32">
        <v>1</v>
      </c>
      <c r="L41" s="31">
        <f>SUM(N41:N41)</f>
        <v>0</v>
      </c>
      <c r="M41" s="40">
        <f t="shared" si="5"/>
        <v>1</v>
      </c>
      <c r="N41" s="41">
        <f t="shared" si="13"/>
        <v>0</v>
      </c>
      <c r="O41" s="40">
        <f t="shared" si="14"/>
        <v>0</v>
      </c>
    </row>
    <row r="42" spans="2:15" x14ac:dyDescent="0.25">
      <c r="B42" s="82"/>
      <c r="C42" s="103"/>
      <c r="D42" s="45" t="s">
        <v>91</v>
      </c>
      <c r="E42" s="28"/>
      <c r="F42" s="24"/>
      <c r="G42" s="24"/>
      <c r="H42" s="24"/>
      <c r="I42" s="24"/>
      <c r="J42" s="22" t="str">
        <f t="shared" si="4"/>
        <v>◄</v>
      </c>
      <c r="K42" s="32">
        <v>1</v>
      </c>
      <c r="L42" s="42">
        <f>SUM(N42)</f>
        <v>0</v>
      </c>
      <c r="M42" s="40">
        <f t="shared" si="5"/>
        <v>1</v>
      </c>
      <c r="N42" s="41">
        <f t="shared" si="13"/>
        <v>0</v>
      </c>
      <c r="O42" s="40">
        <f t="shared" si="14"/>
        <v>0</v>
      </c>
    </row>
    <row r="43" spans="2:15" x14ac:dyDescent="0.25">
      <c r="B43" s="32" t="s">
        <v>106</v>
      </c>
      <c r="C43" s="49" t="s">
        <v>99</v>
      </c>
      <c r="D43" s="44" t="s">
        <v>92</v>
      </c>
      <c r="E43" s="29"/>
      <c r="F43" s="30"/>
      <c r="G43" s="30"/>
      <c r="H43" s="30"/>
      <c r="I43" s="30"/>
      <c r="J43" s="22" t="str">
        <f t="shared" si="4"/>
        <v>◄</v>
      </c>
      <c r="K43" s="32">
        <v>1</v>
      </c>
      <c r="L43" s="42">
        <f>N43</f>
        <v>0</v>
      </c>
      <c r="M43" s="40">
        <f t="shared" si="5"/>
        <v>1</v>
      </c>
      <c r="N43" s="41">
        <f t="shared" si="13"/>
        <v>0</v>
      </c>
      <c r="O43" s="40">
        <f t="shared" si="14"/>
        <v>0</v>
      </c>
    </row>
    <row r="44" spans="2:15" x14ac:dyDescent="0.25">
      <c r="B44" s="32" t="s">
        <v>107</v>
      </c>
      <c r="C44" s="49" t="s">
        <v>100</v>
      </c>
      <c r="D44" s="45" t="s">
        <v>93</v>
      </c>
      <c r="E44" s="28"/>
      <c r="F44" s="24"/>
      <c r="G44" s="24"/>
      <c r="H44" s="24"/>
      <c r="I44" s="24"/>
      <c r="J44" s="22" t="str">
        <f t="shared" si="4"/>
        <v>◄</v>
      </c>
      <c r="K44" s="32">
        <v>1</v>
      </c>
      <c r="L44" s="42">
        <f>SUM(N44)</f>
        <v>0</v>
      </c>
      <c r="M44" s="40">
        <f t="shared" si="5"/>
        <v>1</v>
      </c>
      <c r="N44" s="41">
        <f t="shared" si="13"/>
        <v>0</v>
      </c>
      <c r="O44" s="40">
        <f t="shared" si="14"/>
        <v>0</v>
      </c>
    </row>
    <row r="45" spans="2:15" x14ac:dyDescent="0.25">
      <c r="B45" s="32" t="s">
        <v>108</v>
      </c>
      <c r="C45" s="49" t="s">
        <v>101</v>
      </c>
      <c r="D45" s="44" t="s">
        <v>94</v>
      </c>
      <c r="E45" s="29"/>
      <c r="F45" s="30"/>
      <c r="G45" s="30"/>
      <c r="H45" s="30"/>
      <c r="I45" s="30"/>
      <c r="J45" s="22" t="str">
        <f t="shared" si="4"/>
        <v>◄</v>
      </c>
      <c r="K45" s="32">
        <v>1</v>
      </c>
      <c r="L45" s="31">
        <f>SUM(N45:N45)</f>
        <v>0</v>
      </c>
      <c r="M45" s="40">
        <f t="shared" si="5"/>
        <v>1</v>
      </c>
      <c r="N45" s="41">
        <f t="shared" si="13"/>
        <v>0</v>
      </c>
      <c r="O45" s="40">
        <f t="shared" si="14"/>
        <v>0</v>
      </c>
    </row>
    <row r="46" spans="2:15" x14ac:dyDescent="0.25">
      <c r="B46" s="32" t="s">
        <v>109</v>
      </c>
      <c r="C46" s="49" t="s">
        <v>102</v>
      </c>
      <c r="D46" s="64" t="s">
        <v>95</v>
      </c>
      <c r="E46" s="28"/>
      <c r="F46" s="24"/>
      <c r="G46" s="24"/>
      <c r="H46" s="24"/>
      <c r="I46" s="24"/>
      <c r="J46" s="22" t="str">
        <f t="shared" si="4"/>
        <v>◄</v>
      </c>
      <c r="K46" s="32">
        <v>1</v>
      </c>
      <c r="L46" s="31">
        <f>SUM(N46:N46)</f>
        <v>0</v>
      </c>
      <c r="M46" s="40">
        <f t="shared" si="5"/>
        <v>1</v>
      </c>
      <c r="N46" s="41">
        <f t="shared" si="13"/>
        <v>0</v>
      </c>
      <c r="O46" s="40">
        <f t="shared" si="14"/>
        <v>0</v>
      </c>
    </row>
    <row r="47" spans="2:15" x14ac:dyDescent="0.25">
      <c r="K47" s="26">
        <f>SUM(K5+K19+K26+K38)</f>
        <v>1</v>
      </c>
      <c r="O47" s="40">
        <f>SUM(O6:O46)</f>
        <v>0</v>
      </c>
    </row>
    <row r="48" spans="2:15" x14ac:dyDescent="0.25">
      <c r="D48" s="11" t="s">
        <v>111</v>
      </c>
      <c r="E48" s="12"/>
      <c r="F48" s="69">
        <f>M5/SUM(K6:K18)</f>
        <v>1</v>
      </c>
      <c r="G48" s="69"/>
      <c r="H48" s="69"/>
      <c r="I48" s="69"/>
    </row>
    <row r="49" spans="2:12" x14ac:dyDescent="0.25">
      <c r="D49" s="11" t="s">
        <v>112</v>
      </c>
      <c r="E49" s="12"/>
      <c r="F49" s="69">
        <f>M19/SUM(K20:K25)</f>
        <v>1</v>
      </c>
      <c r="G49" s="69"/>
      <c r="H49" s="69"/>
      <c r="I49" s="69"/>
    </row>
    <row r="50" spans="2:12" x14ac:dyDescent="0.25">
      <c r="D50" s="11" t="s">
        <v>113</v>
      </c>
      <c r="E50" s="12"/>
      <c r="F50" s="69">
        <f>M26/SUM(K27:K37)</f>
        <v>1</v>
      </c>
      <c r="G50" s="69"/>
      <c r="H50" s="69"/>
      <c r="I50" s="69"/>
    </row>
    <row r="51" spans="2:12" x14ac:dyDescent="0.25">
      <c r="D51" s="11" t="s">
        <v>114</v>
      </c>
      <c r="E51" s="12"/>
      <c r="F51" s="69">
        <f>M38/SUM(K39:K46)</f>
        <v>1</v>
      </c>
      <c r="G51" s="69"/>
      <c r="H51" s="69"/>
      <c r="I51" s="69"/>
    </row>
    <row r="52" spans="2:12" ht="27.95" customHeight="1" thickBot="1" x14ac:dyDescent="0.3">
      <c r="D52" s="13" t="s">
        <v>9</v>
      </c>
      <c r="F52" s="71" t="str">
        <f>IF(OR(F48&lt;0.5,F49&lt;0.5,F50&lt;0.5,F51&lt;0.5),"Tx&lt;50",IF(O47&lt;&gt;38,"Erreur",(L5+L19+L26+L38)))</f>
        <v>Erreur</v>
      </c>
      <c r="G52" s="71"/>
      <c r="H52" s="72" t="s">
        <v>11</v>
      </c>
      <c r="I52" s="73"/>
    </row>
    <row r="53" spans="2:12" ht="24" customHeight="1" thickBot="1" x14ac:dyDescent="0.3">
      <c r="B53" s="14"/>
      <c r="C53" s="15"/>
      <c r="D53" s="16" t="s">
        <v>10</v>
      </c>
      <c r="E53" s="17"/>
      <c r="F53" s="74"/>
      <c r="G53" s="74"/>
      <c r="H53" s="75" t="s">
        <v>11</v>
      </c>
      <c r="I53" s="75"/>
      <c r="K53"/>
      <c r="L53"/>
    </row>
    <row r="54" spans="2:12" ht="24" customHeight="1" thickBot="1" x14ac:dyDescent="0.3">
      <c r="B54" s="14"/>
      <c r="C54" s="15"/>
      <c r="D54" s="18" t="s">
        <v>12</v>
      </c>
      <c r="E54" s="12"/>
      <c r="F54" s="104">
        <f>4.5*F53</f>
        <v>0</v>
      </c>
      <c r="G54" s="104"/>
      <c r="H54" s="77" t="s">
        <v>110</v>
      </c>
      <c r="I54" s="77"/>
      <c r="L54" s="66"/>
    </row>
    <row r="55" spans="2:12" x14ac:dyDescent="0.25">
      <c r="B55" s="70" t="s">
        <v>13</v>
      </c>
      <c r="C55" s="70"/>
      <c r="D55" s="70"/>
      <c r="E55" s="70"/>
      <c r="F55" s="70"/>
      <c r="G55" s="70"/>
      <c r="H55" s="70"/>
      <c r="I55" s="70"/>
    </row>
  </sheetData>
  <mergeCells count="41">
    <mergeCell ref="L16:L18"/>
    <mergeCell ref="L22:L23"/>
    <mergeCell ref="B26:I26"/>
    <mergeCell ref="E1:L1"/>
    <mergeCell ref="E2:L2"/>
    <mergeCell ref="B4:C4"/>
    <mergeCell ref="B5:I5"/>
    <mergeCell ref="B6:B10"/>
    <mergeCell ref="C6:C10"/>
    <mergeCell ref="L6:L10"/>
    <mergeCell ref="B16:B18"/>
    <mergeCell ref="C16:C18"/>
    <mergeCell ref="B19:I19"/>
    <mergeCell ref="L27:L31"/>
    <mergeCell ref="B32:B33"/>
    <mergeCell ref="C32:C33"/>
    <mergeCell ref="L32:L33"/>
    <mergeCell ref="B34:B36"/>
    <mergeCell ref="B27:B31"/>
    <mergeCell ref="C27:C31"/>
    <mergeCell ref="F49:I49"/>
    <mergeCell ref="F50:I50"/>
    <mergeCell ref="B38:I38"/>
    <mergeCell ref="C34:C36"/>
    <mergeCell ref="L34:L36"/>
    <mergeCell ref="B55:I55"/>
    <mergeCell ref="C11:C14"/>
    <mergeCell ref="B11:B14"/>
    <mergeCell ref="L11:L14"/>
    <mergeCell ref="C20:C25"/>
    <mergeCell ref="B20:B25"/>
    <mergeCell ref="C41:C42"/>
    <mergeCell ref="B41:B42"/>
    <mergeCell ref="F51:I51"/>
    <mergeCell ref="F52:G52"/>
    <mergeCell ref="H52:I52"/>
    <mergeCell ref="F53:G53"/>
    <mergeCell ref="H53:I53"/>
    <mergeCell ref="F54:G54"/>
    <mergeCell ref="H54:I54"/>
    <mergeCell ref="F48:I48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Unité U31 bac pro TCI rapport</vt:lpstr>
      <vt:lpstr>Unité U31 bac pro TCI projet</vt:lpstr>
    </vt:vector>
  </TitlesOfParts>
  <Company>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Utilisateur Windows</cp:lastModifiedBy>
  <dcterms:created xsi:type="dcterms:W3CDTF">2015-11-24T16:36:06Z</dcterms:created>
  <dcterms:modified xsi:type="dcterms:W3CDTF">2023-03-20T08:22:48Z</dcterms:modified>
</cp:coreProperties>
</file>